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<sst xmlns="http://schemas.openxmlformats.org/spreadsheetml/2006/main" count="461" uniqueCount="165">
  <si>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</si>
  <si>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</si>
  <si>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</si>
  <si>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</si>
  <si>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</si>
  <si>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</si>
  <si>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</si>
  <si>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</si>
  <si>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</si>
  <si>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</si>
  <si>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</si>
  <si>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</si>
  <si>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</si>
  <si>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</si>
  <si>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</si>
  <si>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</si>
  <si>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</si>
  <si>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</si>
  <si>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</si>
  <si>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</si>
  <si>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</si>
  <si>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</si>
  <si>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</si>
  <si>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</si>
  <si>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</si>
  <si>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</si>
  <si>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</si>
  <si>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</si>
  <si>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</si>
  <si>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</si>
  <si>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</si>
  <si>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</si>
  <si>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</si>
  <si>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</si>
  <si>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</si>
  <si>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</si>
  <si>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</si>
  <si>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</si>
  <si>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</si>
  <si>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</si>
  <si>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</si>
  <si>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</si>
  <si>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</si>
  <si>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</si>
  <si>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</si>
  <si>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</si>
  <si>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</si>
  <si>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</si>
  <si>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</si>
  <si>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</si>
  <si>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</si>
  <si>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</si>
  <si>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</si>
  <si>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</si>
  <si>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</si>
  <si>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</si>
  <si>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</si>
  <si>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</si>
  <si>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</si>
  <si>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</si>
  <si>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</si>
  <si>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</si>
  <si>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</si>
  <si>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</si>
  <si>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</si>
  <si>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</si>
  <si>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</si>
  <si>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</si>
  <si>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</si>
  <si>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</si>
  <si>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</si>
  <si>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</si>
  <si>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</si>
  <si>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</si>
  <si>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</si>
  <si>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</si>
  <si>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</si>
  <si>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</si>
  <si>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</si>
  <si>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</si>
  <si>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</si>
  <si>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</si>
  <si>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</si>
  <si>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</si>
  <si>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</si>
  <si>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</si>
  <si>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</si>
  <si>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</si>
  <si>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</si>
  <si>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</si>
  <si>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</si>
  <si>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</si>
  <si>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</si>
  <si>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</si>
  <si>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</si>
  <si>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</si>
  <si>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</si>
  <si>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</si>
  <si>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</si>
  <si>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</si>
  <si>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</si>
  <si>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</si>
  <si>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</si>
  <si>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</si>
  <si>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</si>
  <si>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</si>
  <si>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</si>
  <si>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</si>
  <si>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</si>
  <si>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</si>
  <si>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</si>
  <si>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</si>
  <si>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</si>
  <si>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</si>
  <si>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</si>
  <si>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</si>
  <si>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</si>
  <si>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</si>
  <si>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</si>
  <si>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</si>
  <si>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</si>
  <si>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</si>
  <si>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</si>
  <si>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</si>
  <si>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</si>
  <si>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</si>
  <si>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</si>
  <si>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</si>
  <si>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</si>
  <si>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</si>
  <si>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</si>
  <si>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</si>
  <si>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</si>
  <si>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</si>
  <si>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</si>
  <si>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</si>
  <si>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</si>
  <si>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</si>
  <si>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</si>
  <si>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</si>
  <si>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</si>
  <si>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</si>
  <si>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</si>
  <si>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</si>
  <si>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</si>
  <si>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</si>
  <si>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</si>
  <si>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</si>
  <si>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</si>
  <si>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</si>
  <si>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</si>
  <si>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</si>
  <si>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</si>
  <si>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</si>
  <si>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</si>
  <si>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</si>
  <si>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</si>
  <si>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</si>
  <si>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</si>
  <si>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</si>
  <si>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</si>
  <si>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</si>
  <si>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</si>
  <si>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</si>
  <si>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Уточнений план на 2018 рік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</si>
</sst>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2" sqref="B1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98" t="s">
        <v>162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186"/>
    </row>
    <row r="2" spans="2:25" s="1" customFormat="1" ht="15.75" customHeight="1">
      <c r="B2" s="299"/>
      <c r="C2" s="299"/>
      <c r="D2" s="299"/>
      <c r="E2" s="299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0"/>
      <c r="B3" s="302"/>
      <c r="C3" s="303" t="s">
        <v>0</v>
      </c>
      <c r="D3" s="304" t="s">
        <v>131</v>
      </c>
      <c r="E3" s="304" t="s">
        <v>164</v>
      </c>
      <c r="F3" s="25"/>
      <c r="G3" s="305" t="s">
        <v>26</v>
      </c>
      <c r="H3" s="306"/>
      <c r="I3" s="306"/>
      <c r="J3" s="306"/>
      <c r="K3" s="30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8" t="s">
        <v>160</v>
      </c>
      <c r="V3" s="309" t="s">
        <v>161</v>
      </c>
      <c r="W3" s="309"/>
      <c r="X3" s="309"/>
      <c r="Y3" s="194"/>
    </row>
    <row r="4" spans="1:24" ht="22.5" customHeight="1">
      <c r="A4" s="300"/>
      <c r="B4" s="302"/>
      <c r="C4" s="303"/>
      <c r="D4" s="304"/>
      <c r="E4" s="304"/>
      <c r="F4" s="292" t="s">
        <v>156</v>
      </c>
      <c r="G4" s="294" t="s">
        <v>31</v>
      </c>
      <c r="H4" s="282" t="s">
        <v>157</v>
      </c>
      <c r="I4" s="296" t="s">
        <v>158</v>
      </c>
      <c r="J4" s="282" t="s">
        <v>132</v>
      </c>
      <c r="K4" s="296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6"/>
      <c r="V4" s="280" t="s">
        <v>163</v>
      </c>
      <c r="W4" s="282" t="s">
        <v>44</v>
      </c>
      <c r="X4" s="284" t="s">
        <v>43</v>
      </c>
    </row>
    <row r="5" spans="1:24" ht="67.5" customHeight="1">
      <c r="A5" s="301"/>
      <c r="B5" s="302"/>
      <c r="C5" s="303"/>
      <c r="D5" s="304"/>
      <c r="E5" s="304"/>
      <c r="F5" s="293"/>
      <c r="G5" s="295"/>
      <c r="H5" s="283"/>
      <c r="I5" s="297"/>
      <c r="J5" s="283"/>
      <c r="K5" s="297"/>
      <c r="L5" s="285" t="s">
        <v>135</v>
      </c>
      <c r="M5" s="286"/>
      <c r="N5" s="287"/>
      <c r="O5" s="288" t="s">
        <v>153</v>
      </c>
      <c r="P5" s="289"/>
      <c r="Q5" s="290"/>
      <c r="R5" s="291" t="s">
        <v>159</v>
      </c>
      <c r="S5" s="291"/>
      <c r="T5" s="291"/>
      <c r="U5" s="297"/>
      <c r="V5" s="281"/>
      <c r="W5" s="283"/>
      <c r="X5" s="28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315687.91</v>
      </c>
      <c r="H8" s="103">
        <f>G8-F8</f>
        <v>-45855.02900000004</v>
      </c>
      <c r="I8" s="210">
        <f aca="true" t="shared" si="0" ref="I8:I15">G8/F8</f>
        <v>0.8731685118043474</v>
      </c>
      <c r="J8" s="104">
        <f aca="true" t="shared" si="1" ref="J8:J52">G8-E8</f>
        <v>-1264945.8900000001</v>
      </c>
      <c r="K8" s="156">
        <f aca="true" t="shared" si="2" ref="K8:K14">G8/E8</f>
        <v>0.1997223582084604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22142.139999999956</v>
      </c>
      <c r="T8" s="143">
        <f aca="true" t="shared" si="6" ref="T8:T20">G8/R8</f>
        <v>1.0754299406188002</v>
      </c>
      <c r="U8" s="103">
        <f>U9+U15+U18+U19+U23+U17</f>
        <v>119781.5</v>
      </c>
      <c r="V8" s="103">
        <f>V9+V15+V18+V19+V23+V17</f>
        <v>73795.98999999999</v>
      </c>
      <c r="W8" s="103">
        <f>V8-U8</f>
        <v>-45985.51000000001</v>
      </c>
      <c r="X8" s="143">
        <f aca="true" t="shared" si="7" ref="X8:X15">V8/U8</f>
        <v>0.6160883775875239</v>
      </c>
      <c r="Y8" s="199">
        <f aca="true" t="shared" si="8" ref="Y8:Y22">T8-Q8</f>
        <v>-0.1133864709123309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186869.31</v>
      </c>
      <c r="H9" s="102">
        <f>G9-F9</f>
        <v>-22327.02900000001</v>
      </c>
      <c r="I9" s="208">
        <f t="shared" si="0"/>
        <v>0.893272372228273</v>
      </c>
      <c r="J9" s="108">
        <f t="shared" si="1"/>
        <v>-769333.69</v>
      </c>
      <c r="K9" s="148">
        <f t="shared" si="2"/>
        <v>0.19542849164873985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24681.95000000001</v>
      </c>
      <c r="T9" s="144">
        <f t="shared" si="6"/>
        <v>1.152181711324483</v>
      </c>
      <c r="U9" s="107">
        <f>F9-лютий!F9</f>
        <v>70204</v>
      </c>
      <c r="V9" s="110">
        <f>G9-лютий!G9</f>
        <v>46790.44</v>
      </c>
      <c r="W9" s="111">
        <f>V9-U9</f>
        <v>-23413.559999999998</v>
      </c>
      <c r="X9" s="148">
        <f t="shared" si="7"/>
        <v>0.6664925075494275</v>
      </c>
      <c r="Y9" s="200">
        <f t="shared" si="8"/>
        <v>-0.08032168056267452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172126.4</v>
      </c>
      <c r="H10" s="71">
        <f aca="true" t="shared" si="9" ref="H10:H47">G10-F10</f>
        <v>-20752.300000000017</v>
      </c>
      <c r="I10" s="209">
        <f t="shared" si="0"/>
        <v>0.8924075079311504</v>
      </c>
      <c r="J10" s="72">
        <f t="shared" si="1"/>
        <v>-709676.6</v>
      </c>
      <c r="K10" s="75">
        <f t="shared" si="2"/>
        <v>0.19519824722755535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23811.03</v>
      </c>
      <c r="T10" s="145">
        <f t="shared" si="6"/>
        <v>1.1605432397195248</v>
      </c>
      <c r="U10" s="73">
        <f>F10-лютий!F10</f>
        <v>65100.000000000015</v>
      </c>
      <c r="V10" s="98">
        <f>G10-лютий!G10</f>
        <v>44336.95</v>
      </c>
      <c r="W10" s="74">
        <f aca="true" t="shared" si="10" ref="W10:W52">V10-U10</f>
        <v>-20763.050000000017</v>
      </c>
      <c r="X10" s="75">
        <f t="shared" si="7"/>
        <v>0.681059139784946</v>
      </c>
      <c r="Y10" s="198">
        <f t="shared" si="8"/>
        <v>-0.0816082049034661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9156</v>
      </c>
      <c r="H11" s="71">
        <f t="shared" si="9"/>
        <v>-1598.7000000000007</v>
      </c>
      <c r="I11" s="209">
        <f t="shared" si="0"/>
        <v>0.851348712655862</v>
      </c>
      <c r="J11" s="72">
        <f t="shared" si="1"/>
        <v>-40744</v>
      </c>
      <c r="K11" s="75">
        <f t="shared" si="2"/>
        <v>0.1834869739478958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51.52000000000044</v>
      </c>
      <c r="T11" s="145">
        <f t="shared" si="6"/>
        <v>1.0056587526140977</v>
      </c>
      <c r="U11" s="73">
        <f>F11-лютий!F11</f>
        <v>3670.000000000001</v>
      </c>
      <c r="V11" s="98">
        <f>G11-лютий!G11</f>
        <v>1468.6000000000004</v>
      </c>
      <c r="W11" s="74">
        <f t="shared" si="10"/>
        <v>-2201.4000000000005</v>
      </c>
      <c r="X11" s="75">
        <f t="shared" si="7"/>
        <v>0.40016348773841964</v>
      </c>
      <c r="Y11" s="198">
        <f t="shared" si="8"/>
        <v>-0.16800572187939777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2286.37</v>
      </c>
      <c r="H12" s="71">
        <f t="shared" si="9"/>
        <v>-8.039000000000215</v>
      </c>
      <c r="I12" s="209">
        <f t="shared" si="0"/>
        <v>0.9964962654871036</v>
      </c>
      <c r="J12" s="72">
        <f t="shared" si="1"/>
        <v>-9713.630000000001</v>
      </c>
      <c r="K12" s="75">
        <f t="shared" si="2"/>
        <v>0.19053083333333332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521.6799999999998</v>
      </c>
      <c r="T12" s="145">
        <f t="shared" si="6"/>
        <v>1.295621327258612</v>
      </c>
      <c r="U12" s="73">
        <f>F12-лютий!F12</f>
        <v>830</v>
      </c>
      <c r="V12" s="98">
        <f>G12-лютий!G12</f>
        <v>693.4499999999998</v>
      </c>
      <c r="W12" s="74">
        <f t="shared" si="10"/>
        <v>-136.55000000000018</v>
      </c>
      <c r="X12" s="75">
        <f t="shared" si="7"/>
        <v>0.8354819277108432</v>
      </c>
      <c r="Y12" s="198">
        <f t="shared" si="8"/>
        <v>0.294966732377794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2992.92</v>
      </c>
      <c r="H13" s="71">
        <f t="shared" si="9"/>
        <v>-63.98000000000002</v>
      </c>
      <c r="I13" s="209">
        <f t="shared" si="0"/>
        <v>0.9790702999771009</v>
      </c>
      <c r="J13" s="72">
        <f t="shared" si="1"/>
        <v>-9007.08</v>
      </c>
      <c r="K13" s="75">
        <f t="shared" si="2"/>
        <v>0.24941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363.7600000000002</v>
      </c>
      <c r="T13" s="145">
        <f t="shared" si="6"/>
        <v>1.1383559768138873</v>
      </c>
      <c r="U13" s="73">
        <f>F13-лютий!F13</f>
        <v>571</v>
      </c>
      <c r="V13" s="98">
        <f>G13-лютий!G13</f>
        <v>291.4500000000003</v>
      </c>
      <c r="W13" s="74">
        <f t="shared" si="10"/>
        <v>-279.5499999999997</v>
      </c>
      <c r="X13" s="75">
        <f t="shared" si="7"/>
        <v>0.5104203152364278</v>
      </c>
      <c r="Y13" s="198">
        <f t="shared" si="8"/>
        <v>-0.05724302326681574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22209.82</v>
      </c>
      <c r="H19" s="102">
        <f t="shared" si="9"/>
        <v>-11405.18</v>
      </c>
      <c r="I19" s="208">
        <f t="shared" si="12"/>
        <v>0.6607115870890972</v>
      </c>
      <c r="J19" s="108">
        <f t="shared" si="1"/>
        <v>-129518.18</v>
      </c>
      <c r="K19" s="108">
        <f t="shared" si="11"/>
        <v>14.637917853000104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-5424.040000000001</v>
      </c>
      <c r="T19" s="146">
        <f t="shared" si="6"/>
        <v>0.8037176131021869</v>
      </c>
      <c r="U19" s="107">
        <f>F19-лютий!F19</f>
        <v>24549</v>
      </c>
      <c r="V19" s="110">
        <f>G19-лютий!G19</f>
        <v>13681.25</v>
      </c>
      <c r="W19" s="111">
        <f t="shared" si="10"/>
        <v>-10867.75</v>
      </c>
      <c r="X19" s="148">
        <f t="shared" si="13"/>
        <v>0.5573037598272842</v>
      </c>
      <c r="Y19" s="197">
        <f t="shared" si="8"/>
        <v>-0.4404630003846036</v>
      </c>
    </row>
    <row r="20" spans="1:25" s="6" customFormat="1" ht="61.5" hidden="1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9525.44</v>
      </c>
      <c r="H20" s="170">
        <f t="shared" si="9"/>
        <v>-3689.5599999999995</v>
      </c>
      <c r="I20" s="211">
        <f t="shared" si="12"/>
        <v>0.7208051456678017</v>
      </c>
      <c r="J20" s="171">
        <f t="shared" si="1"/>
        <v>-57182.56</v>
      </c>
      <c r="K20" s="171">
        <f t="shared" si="11"/>
        <v>14.279306829765545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-8208.62</v>
      </c>
      <c r="T20" s="172">
        <f t="shared" si="6"/>
        <v>0.5371268620947487</v>
      </c>
      <c r="U20" s="136">
        <f>F20-лютий!F20</f>
        <v>4149</v>
      </c>
      <c r="V20" s="124">
        <f>G20-лютий!G20</f>
        <v>996.8700000000008</v>
      </c>
      <c r="W20" s="116">
        <f t="shared" si="10"/>
        <v>-3152.129999999999</v>
      </c>
      <c r="X20" s="180">
        <f t="shared" si="13"/>
        <v>0.24026753434562564</v>
      </c>
      <c r="Y20" s="197">
        <f t="shared" si="8"/>
        <v>-0.5611921868453853</v>
      </c>
    </row>
    <row r="21" spans="1:25" s="6" customFormat="1" ht="18" hidden="1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2703.84</v>
      </c>
      <c r="H21" s="170">
        <f t="shared" si="9"/>
        <v>-1196.1599999999999</v>
      </c>
      <c r="I21" s="211">
        <f t="shared" si="12"/>
        <v>0.6932923076923078</v>
      </c>
      <c r="J21" s="171">
        <f t="shared" si="1"/>
        <v>-12992.16</v>
      </c>
      <c r="K21" s="171">
        <f t="shared" si="11"/>
        <v>17.226299694189603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467.0500000000002</v>
      </c>
      <c r="T21" s="172"/>
      <c r="U21" s="136">
        <f>F21-лютий!F21</f>
        <v>3900</v>
      </c>
      <c r="V21" s="124">
        <f>G21-лютий!G21</f>
        <v>2703.84</v>
      </c>
      <c r="W21" s="116">
        <f t="shared" si="10"/>
        <v>-1196.1599999999999</v>
      </c>
      <c r="X21" s="180">
        <f t="shared" si="13"/>
        <v>0.6932923076923078</v>
      </c>
      <c r="Y21" s="197">
        <f t="shared" si="8"/>
        <v>-1.2528025630731336</v>
      </c>
    </row>
    <row r="22" spans="1:28" s="6" customFormat="1" ht="18" hidden="1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9980.53</v>
      </c>
      <c r="H22" s="170">
        <f t="shared" si="9"/>
        <v>-6519.469999999999</v>
      </c>
      <c r="I22" s="211">
        <f t="shared" si="12"/>
        <v>0.6048806060606061</v>
      </c>
      <c r="J22" s="171">
        <f t="shared" si="1"/>
        <v>-59343.47</v>
      </c>
      <c r="K22" s="171">
        <f t="shared" si="11"/>
        <v>14.396933241013215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2317.5200000000004</v>
      </c>
      <c r="T22" s="172"/>
      <c r="U22" s="136">
        <f>F22-лютий!F22</f>
        <v>16500</v>
      </c>
      <c r="V22" s="124">
        <f>G22-лютий!G22</f>
        <v>9980.53</v>
      </c>
      <c r="W22" s="116">
        <f t="shared" si="10"/>
        <v>-6519.469999999999</v>
      </c>
      <c r="X22" s="180">
        <f t="shared" si="13"/>
        <v>0.6048806060606061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106076.92</v>
      </c>
      <c r="H23" s="102">
        <f t="shared" si="9"/>
        <v>-12474.680000000008</v>
      </c>
      <c r="I23" s="208">
        <f t="shared" si="12"/>
        <v>0.8947742586350584</v>
      </c>
      <c r="J23" s="108">
        <f t="shared" si="1"/>
        <v>-365490.27999999997</v>
      </c>
      <c r="K23" s="108">
        <f t="shared" si="11"/>
        <v>22.494550087453074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2104.4199999999983</v>
      </c>
      <c r="T23" s="147">
        <f aca="true" t="shared" si="14" ref="T23:T41">G23/R23</f>
        <v>1.0202401596576018</v>
      </c>
      <c r="U23" s="107">
        <f>F23-лютий!F23</f>
        <v>24978.5</v>
      </c>
      <c r="V23" s="110">
        <f>G23-лютий!G23</f>
        <v>13106.209999999992</v>
      </c>
      <c r="W23" s="111">
        <f t="shared" si="10"/>
        <v>-11872.290000000008</v>
      </c>
      <c r="X23" s="148">
        <f t="shared" si="13"/>
        <v>0.5246996416918547</v>
      </c>
      <c r="Y23" s="197">
        <f>T23-Q23</f>
        <v>-0.07463139410709352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38446.43</v>
      </c>
      <c r="H24" s="102">
        <f t="shared" si="9"/>
        <v>-11422.579999999994</v>
      </c>
      <c r="I24" s="208">
        <f t="shared" si="12"/>
        <v>0.7709483304360765</v>
      </c>
      <c r="J24" s="108">
        <f t="shared" si="1"/>
        <v>-178395.57</v>
      </c>
      <c r="K24" s="148">
        <f aca="true" t="shared" si="15" ref="K24:K41">G24/E24</f>
        <v>0.17730158364154547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-10116.93</v>
      </c>
      <c r="T24" s="147">
        <f t="shared" si="14"/>
        <v>0.7916756583564234</v>
      </c>
      <c r="U24" s="107">
        <f>F24-лютий!F24</f>
        <v>16176.499999999993</v>
      </c>
      <c r="V24" s="110">
        <f>G24-лютий!G24</f>
        <v>5538.409999999996</v>
      </c>
      <c r="W24" s="111">
        <f t="shared" si="10"/>
        <v>-10638.089999999997</v>
      </c>
      <c r="X24" s="148">
        <f t="shared" si="13"/>
        <v>0.3423738138657929</v>
      </c>
      <c r="Y24" s="197">
        <f aca="true" t="shared" si="16" ref="Y24:Y99">T24-Q24</f>
        <v>-0.25470238647595533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5956.36</v>
      </c>
      <c r="H25" s="170">
        <f t="shared" si="9"/>
        <v>-401.1400000000003</v>
      </c>
      <c r="I25" s="211">
        <f t="shared" si="12"/>
        <v>0.9369028706252457</v>
      </c>
      <c r="J25" s="171">
        <f t="shared" si="1"/>
        <v>-22827.64</v>
      </c>
      <c r="K25" s="180">
        <f t="shared" si="15"/>
        <v>0.20693301834352418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742.4200000000001</v>
      </c>
      <c r="T25" s="152">
        <f t="shared" si="14"/>
        <v>1.1423913585503478</v>
      </c>
      <c r="U25" s="136">
        <f>F25-лютий!F25</f>
        <v>936.5</v>
      </c>
      <c r="V25" s="124">
        <f>G25-лютий!G25</f>
        <v>403.83999999999924</v>
      </c>
      <c r="W25" s="116">
        <f t="shared" si="10"/>
        <v>-532.6600000000008</v>
      </c>
      <c r="X25" s="180">
        <f t="shared" si="13"/>
        <v>0.43122263747997785</v>
      </c>
      <c r="Y25" s="197">
        <f t="shared" si="16"/>
        <v>0.009794412595809154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423.39</v>
      </c>
      <c r="H26" s="158">
        <f t="shared" si="9"/>
        <v>211.77999999999997</v>
      </c>
      <c r="I26" s="212">
        <f t="shared" si="12"/>
        <v>2.000803364680308</v>
      </c>
      <c r="J26" s="176">
        <f t="shared" si="1"/>
        <v>-1098.6100000000001</v>
      </c>
      <c r="K26" s="191">
        <f t="shared" si="15"/>
        <v>0.2781800262812089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266.30999999999995</v>
      </c>
      <c r="T26" s="162">
        <f t="shared" si="14"/>
        <v>2.695378151260504</v>
      </c>
      <c r="U26" s="167">
        <f>F26-лютий!F26</f>
        <v>16.5</v>
      </c>
      <c r="V26" s="167">
        <f>G26-лютий!G26</f>
        <v>110.03999999999996</v>
      </c>
      <c r="W26" s="176">
        <f t="shared" si="10"/>
        <v>93.53999999999996</v>
      </c>
      <c r="X26" s="191">
        <f t="shared" si="13"/>
        <v>6.669090909090907</v>
      </c>
      <c r="Y26" s="197">
        <f t="shared" si="16"/>
        <v>1.689356563438521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5532.97</v>
      </c>
      <c r="H27" s="158">
        <f t="shared" si="9"/>
        <v>-612.9200000000001</v>
      </c>
      <c r="I27" s="212">
        <f t="shared" si="12"/>
        <v>0.9002715635977865</v>
      </c>
      <c r="J27" s="176">
        <f t="shared" si="1"/>
        <v>-21729.03</v>
      </c>
      <c r="K27" s="191">
        <f t="shared" si="15"/>
        <v>0.20295539578901034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476.10000000000036</v>
      </c>
      <c r="T27" s="162">
        <f t="shared" si="14"/>
        <v>1.0941491475952516</v>
      </c>
      <c r="U27" s="167">
        <f>F27-лютий!F27</f>
        <v>920</v>
      </c>
      <c r="V27" s="167">
        <f>G27-лютий!G27</f>
        <v>293.8000000000011</v>
      </c>
      <c r="W27" s="176">
        <f t="shared" si="10"/>
        <v>-626.1999999999989</v>
      </c>
      <c r="X27" s="191">
        <f t="shared" si="13"/>
        <v>0.3193478260869577</v>
      </c>
      <c r="Y27" s="197">
        <f t="shared" si="16"/>
        <v>-0.046459221496278236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76.84</v>
      </c>
      <c r="H28" s="218">
        <f t="shared" si="9"/>
        <v>9.040000000000006</v>
      </c>
      <c r="I28" s="220">
        <f t="shared" si="12"/>
        <v>1.1333333333333335</v>
      </c>
      <c r="J28" s="221">
        <f t="shared" si="1"/>
        <v>-239.16</v>
      </c>
      <c r="K28" s="222">
        <f t="shared" si="15"/>
        <v>0.24316455696202532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-55.49000000000001</v>
      </c>
      <c r="T28" s="222">
        <f t="shared" si="14"/>
        <v>0.5806695382755233</v>
      </c>
      <c r="U28" s="206">
        <f>F28-лютий!F28</f>
        <v>8.5</v>
      </c>
      <c r="V28" s="206">
        <f>G28-лютий!G28</f>
        <v>2.680000000000007</v>
      </c>
      <c r="W28" s="221">
        <f t="shared" si="10"/>
        <v>-5.819999999999993</v>
      </c>
      <c r="X28" s="222">
        <f t="shared" si="13"/>
        <v>0.3152941176470596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346.55</v>
      </c>
      <c r="H29" s="218">
        <f t="shared" si="9"/>
        <v>202.74</v>
      </c>
      <c r="I29" s="220">
        <f t="shared" si="12"/>
        <v>2.40977678881858</v>
      </c>
      <c r="J29" s="221">
        <f t="shared" si="1"/>
        <v>-859.45</v>
      </c>
      <c r="K29" s="222">
        <f t="shared" si="15"/>
        <v>0.2873548922056385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321.8</v>
      </c>
      <c r="T29" s="222">
        <f t="shared" si="14"/>
        <v>14.002020202020203</v>
      </c>
      <c r="U29" s="206">
        <f>F29-лютий!F29</f>
        <v>8</v>
      </c>
      <c r="V29" s="206">
        <f>G29-лютий!G29</f>
        <v>107.36000000000001</v>
      </c>
      <c r="W29" s="221">
        <f t="shared" si="10"/>
        <v>99.36000000000001</v>
      </c>
      <c r="X29" s="222">
        <f t="shared" si="13"/>
        <v>13.420000000000002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532.87</v>
      </c>
      <c r="H30" s="218">
        <f t="shared" si="9"/>
        <v>212.78000000000003</v>
      </c>
      <c r="I30" s="220">
        <f t="shared" si="12"/>
        <v>1.6647505389109314</v>
      </c>
      <c r="J30" s="221">
        <f t="shared" si="1"/>
        <v>-1822.13</v>
      </c>
      <c r="K30" s="222">
        <f t="shared" si="15"/>
        <v>0.22627176220806794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467.58</v>
      </c>
      <c r="T30" s="222">
        <f t="shared" si="14"/>
        <v>8.161586766733036</v>
      </c>
      <c r="U30" s="206">
        <f>F30-лютий!F30</f>
        <v>20</v>
      </c>
      <c r="V30" s="206">
        <f>G30-лютий!G30</f>
        <v>66.93</v>
      </c>
      <c r="W30" s="221">
        <f t="shared" si="10"/>
        <v>46.93000000000001</v>
      </c>
      <c r="X30" s="222">
        <f t="shared" si="13"/>
        <v>3.3465000000000003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5000.1</v>
      </c>
      <c r="H31" s="218">
        <f t="shared" si="9"/>
        <v>-825.6999999999998</v>
      </c>
      <c r="I31" s="220">
        <f t="shared" si="12"/>
        <v>0.858268392323801</v>
      </c>
      <c r="J31" s="221">
        <f t="shared" si="1"/>
        <v>-19906.9</v>
      </c>
      <c r="K31" s="222">
        <f t="shared" si="15"/>
        <v>0.20075079294977316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8.520000000000437</v>
      </c>
      <c r="T31" s="222">
        <f t="shared" si="14"/>
        <v>1.0017068743764501</v>
      </c>
      <c r="U31" s="206">
        <f>F31-лютий!F31</f>
        <v>900</v>
      </c>
      <c r="V31" s="206">
        <f>G31-лютий!G31</f>
        <v>226.8700000000008</v>
      </c>
      <c r="W31" s="221"/>
      <c r="X31" s="222">
        <f t="shared" si="13"/>
        <v>0.2520777777777787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336.73</v>
      </c>
      <c r="H32" s="170">
        <f t="shared" si="9"/>
        <v>176.70000000000002</v>
      </c>
      <c r="I32" s="211">
        <f t="shared" si="12"/>
        <v>2.104167968505905</v>
      </c>
      <c r="J32" s="171">
        <f t="shared" si="1"/>
        <v>54.73000000000002</v>
      </c>
      <c r="K32" s="180">
        <f t="shared" si="15"/>
        <v>1.1940780141843972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305.48</v>
      </c>
      <c r="T32" s="150">
        <f t="shared" si="14"/>
        <v>10.775360000000001</v>
      </c>
      <c r="U32" s="136">
        <f>F32-лютий!F32</f>
        <v>1</v>
      </c>
      <c r="V32" s="124">
        <f>G32-лютий!G32</f>
        <v>70.91000000000003</v>
      </c>
      <c r="W32" s="116">
        <f t="shared" si="10"/>
        <v>69.91000000000003</v>
      </c>
      <c r="X32" s="180">
        <f t="shared" si="13"/>
        <v>70.91000000000003</v>
      </c>
      <c r="Y32" s="198">
        <f t="shared" si="16"/>
        <v>10.338326866069492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215.4</v>
      </c>
      <c r="H34" s="71">
        <f t="shared" si="9"/>
        <v>83.22</v>
      </c>
      <c r="I34" s="209">
        <f t="shared" si="12"/>
        <v>1.6295960054471175</v>
      </c>
      <c r="J34" s="72">
        <f t="shared" si="1"/>
        <v>33.400000000000006</v>
      </c>
      <c r="K34" s="75">
        <f t="shared" si="15"/>
        <v>1.1835164835164835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134.15</v>
      </c>
      <c r="T34" s="75">
        <f t="shared" si="14"/>
        <v>2.651076923076923</v>
      </c>
      <c r="U34" s="73">
        <f>F34-лютий!F34</f>
        <v>1</v>
      </c>
      <c r="V34" s="98">
        <f>G34-лютий!G34</f>
        <v>10.420000000000016</v>
      </c>
      <c r="W34" s="74"/>
      <c r="X34" s="75">
        <f t="shared" si="13"/>
        <v>10.420000000000016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32153.34</v>
      </c>
      <c r="H35" s="102">
        <f t="shared" si="9"/>
        <v>-11198.139999999996</v>
      </c>
      <c r="I35" s="211">
        <f t="shared" si="12"/>
        <v>0.7416895570808656</v>
      </c>
      <c r="J35" s="171">
        <f t="shared" si="1"/>
        <v>-155622.66</v>
      </c>
      <c r="K35" s="180">
        <f t="shared" si="15"/>
        <v>0.17123242586912066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-11164.829999999998</v>
      </c>
      <c r="T35" s="149">
        <f t="shared" si="14"/>
        <v>0.7422598877099379</v>
      </c>
      <c r="U35" s="136">
        <f>F35-лютий!F35</f>
        <v>15238.999999999996</v>
      </c>
      <c r="V35" s="124">
        <f>G35-лютий!G35</f>
        <v>5063.66</v>
      </c>
      <c r="W35" s="116">
        <f t="shared" si="10"/>
        <v>-10175.339999999997</v>
      </c>
      <c r="X35" s="180">
        <f t="shared" si="13"/>
        <v>0.332282958199357</v>
      </c>
      <c r="Y35" s="198">
        <f t="shared" si="16"/>
        <v>-0.2941938922172814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22554.79</v>
      </c>
      <c r="H37" s="158">
        <f t="shared" si="9"/>
        <v>-6431.459999999999</v>
      </c>
      <c r="I37" s="212">
        <f t="shared" si="12"/>
        <v>0.7781203156669111</v>
      </c>
      <c r="J37" s="176">
        <f t="shared" si="1"/>
        <v>-104531.20999999999</v>
      </c>
      <c r="K37" s="191">
        <f t="shared" si="15"/>
        <v>0.17747659065514693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-6327.940000000002</v>
      </c>
      <c r="T37" s="162">
        <f t="shared" si="14"/>
        <v>0.780909214606791</v>
      </c>
      <c r="U37" s="167">
        <f>F37-січень!F37</f>
        <v>19700</v>
      </c>
      <c r="V37" s="167">
        <f>G37-лютий!G37</f>
        <v>3585.130000000001</v>
      </c>
      <c r="W37" s="176">
        <f t="shared" si="10"/>
        <v>-16114.869999999999</v>
      </c>
      <c r="X37" s="191">
        <f>V37/U37</f>
        <v>0.1819862944162437</v>
      </c>
      <c r="Y37" s="197">
        <f t="shared" si="16"/>
        <v>-0.2559948476573862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9392.03</v>
      </c>
      <c r="H38" s="218">
        <f t="shared" si="9"/>
        <v>-4392.369999999999</v>
      </c>
      <c r="I38" s="220">
        <f t="shared" si="12"/>
        <v>0.6813521081802618</v>
      </c>
      <c r="J38" s="221">
        <f t="shared" si="1"/>
        <v>-47897.97</v>
      </c>
      <c r="K38" s="222">
        <f t="shared" si="15"/>
        <v>0.16393838366207017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-4746.109999999999</v>
      </c>
      <c r="T38" s="222">
        <f t="shared" si="14"/>
        <v>0.6643044983286346</v>
      </c>
      <c r="U38" s="206">
        <f>F38-лютий!F38</f>
        <v>4900</v>
      </c>
      <c r="V38" s="206">
        <f>G38-лютий!G38</f>
        <v>1437.2200000000003</v>
      </c>
      <c r="W38" s="221">
        <f t="shared" si="10"/>
        <v>-3462.7799999999997</v>
      </c>
      <c r="X38" s="222">
        <f t="shared" si="18"/>
        <v>29.331020408163273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18599.79</v>
      </c>
      <c r="H39" s="218">
        <f t="shared" si="9"/>
        <v>-5793.66</v>
      </c>
      <c r="I39" s="220">
        <f t="shared" si="12"/>
        <v>0.7624911605369474</v>
      </c>
      <c r="J39" s="221">
        <f t="shared" si="1"/>
        <v>-87386.20999999999</v>
      </c>
      <c r="K39" s="222">
        <f t="shared" si="15"/>
        <v>0.17549289528805692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-5572.610000000001</v>
      </c>
      <c r="T39" s="222">
        <f t="shared" si="14"/>
        <v>0.7694639340735715</v>
      </c>
      <c r="U39" s="206">
        <f>F39-лютий!F39</f>
        <v>8600</v>
      </c>
      <c r="V39" s="206">
        <f>G39-лютий!G39</f>
        <v>2740.370000000001</v>
      </c>
      <c r="W39" s="221">
        <f t="shared" si="10"/>
        <v>-5859.629999999999</v>
      </c>
      <c r="X39" s="222">
        <f t="shared" si="18"/>
        <v>31.864767441860476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206.52</v>
      </c>
      <c r="H40" s="218">
        <f t="shared" si="9"/>
        <v>-374.31000000000006</v>
      </c>
      <c r="I40" s="220">
        <f t="shared" si="12"/>
        <v>0.3555601466866381</v>
      </c>
      <c r="J40" s="221">
        <f t="shared" si="1"/>
        <v>-3193.48</v>
      </c>
      <c r="K40" s="222">
        <f t="shared" si="15"/>
        <v>0.060741176470588236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-90.78</v>
      </c>
      <c r="T40" s="222">
        <f t="shared" si="14"/>
        <v>0.6946518668012109</v>
      </c>
      <c r="U40" s="206">
        <f>F40-лютий!F40</f>
        <v>239.00000000000006</v>
      </c>
      <c r="V40" s="206">
        <f>G40-лютий!G40</f>
        <v>41.31</v>
      </c>
      <c r="W40" s="221">
        <f t="shared" si="10"/>
        <v>-197.69000000000005</v>
      </c>
      <c r="X40" s="222">
        <f t="shared" si="18"/>
        <v>17.28451882845188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3955</v>
      </c>
      <c r="H41" s="218">
        <f t="shared" si="9"/>
        <v>-637.8000000000002</v>
      </c>
      <c r="I41" s="220">
        <f t="shared" si="12"/>
        <v>0.8611304650757707</v>
      </c>
      <c r="J41" s="221">
        <f t="shared" si="1"/>
        <v>-17145</v>
      </c>
      <c r="K41" s="222">
        <f t="shared" si="15"/>
        <v>0.18744075829383886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-755.3299999999999</v>
      </c>
      <c r="T41" s="222">
        <f t="shared" si="14"/>
        <v>0.8396439315292135</v>
      </c>
      <c r="U41" s="206">
        <f>F41-лютий!F41</f>
        <v>1500</v>
      </c>
      <c r="V41" s="206">
        <f>G41-лютий!G41</f>
        <v>844.7600000000002</v>
      </c>
      <c r="W41" s="221">
        <f t="shared" si="10"/>
        <v>-655.2399999999998</v>
      </c>
      <c r="X41" s="222">
        <f t="shared" si="18"/>
        <v>56.31733333333335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197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67585.02</v>
      </c>
      <c r="H47" s="102">
        <f t="shared" si="9"/>
        <v>-1064.1399999999994</v>
      </c>
      <c r="I47" s="208">
        <f>G47/F47</f>
        <v>0.9844988634966546</v>
      </c>
      <c r="J47" s="108">
        <f t="shared" si="1"/>
        <v>-186965.77999999997</v>
      </c>
      <c r="K47" s="148">
        <f>G47/E47</f>
        <v>0.2655070029243672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12188.400000000001</v>
      </c>
      <c r="T47" s="160">
        <f t="shared" si="19"/>
        <v>1.220020643858777</v>
      </c>
      <c r="U47" s="107">
        <f>F47-лютий!F47</f>
        <v>8801</v>
      </c>
      <c r="V47" s="110">
        <f>G47-лютий!G47</f>
        <v>7562.120000000003</v>
      </c>
      <c r="W47" s="111">
        <f t="shared" si="10"/>
        <v>-1238.8799999999974</v>
      </c>
      <c r="X47" s="148">
        <f>V47/U47</f>
        <v>0.859234177934326</v>
      </c>
      <c r="Y47" s="197">
        <f t="shared" si="16"/>
        <v>0.08041900937387303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14254.2</v>
      </c>
      <c r="H49" s="71">
        <f>G49-F49</f>
        <v>-729.6700000000001</v>
      </c>
      <c r="I49" s="209">
        <f>G49/F49</f>
        <v>0.951302967791365</v>
      </c>
      <c r="J49" s="72">
        <f t="shared" si="1"/>
        <v>-41460.8</v>
      </c>
      <c r="K49" s="75">
        <f>G49/E49</f>
        <v>0.2558413353674953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3306.2800000000007</v>
      </c>
      <c r="T49" s="153">
        <f t="shared" si="19"/>
        <v>1.3020007453470615</v>
      </c>
      <c r="U49" s="73">
        <f>F49-лютий!F49</f>
        <v>1400</v>
      </c>
      <c r="V49" s="98">
        <f>G49-лютий!G49</f>
        <v>660.5700000000015</v>
      </c>
      <c r="W49" s="74">
        <f t="shared" si="10"/>
        <v>-739.4299999999985</v>
      </c>
      <c r="X49" s="75">
        <f>V49/U49</f>
        <v>0.47183571428571536</v>
      </c>
      <c r="Y49" s="197">
        <f t="shared" si="16"/>
        <v>0.06472383382474112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53308.97</v>
      </c>
      <c r="H50" s="71">
        <f>G50-F50</f>
        <v>-331.5199999999968</v>
      </c>
      <c r="I50" s="209">
        <f>G50/F50</f>
        <v>0.9938195941163104</v>
      </c>
      <c r="J50" s="72">
        <f t="shared" si="1"/>
        <v>-145446.03</v>
      </c>
      <c r="K50" s="75">
        <f>G50/E50</f>
        <v>0.2682144851701844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8876.39</v>
      </c>
      <c r="T50" s="153">
        <f t="shared" si="19"/>
        <v>1.1997721041632063</v>
      </c>
      <c r="U50" s="73">
        <f>F50-лютий!F50</f>
        <v>7400</v>
      </c>
      <c r="V50" s="98">
        <f>G50-лютий!G50</f>
        <v>6901.529999999999</v>
      </c>
      <c r="W50" s="74">
        <f t="shared" si="10"/>
        <v>-498.47000000000116</v>
      </c>
      <c r="X50" s="75">
        <f>V50/U50</f>
        <v>0.932639189189189</v>
      </c>
      <c r="Y50" s="197">
        <f t="shared" si="16"/>
        <v>0.08486363710779643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21.84</v>
      </c>
      <c r="H51" s="71">
        <f>G51-F51</f>
        <v>-2.960000000000001</v>
      </c>
      <c r="I51" s="209">
        <f>G51/F51</f>
        <v>0.8806451612903226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F51-лютий!F51</f>
        <v>1</v>
      </c>
      <c r="V51" s="98">
        <f>G51-лютий!G51</f>
        <v>0</v>
      </c>
      <c r="W51" s="74">
        <f t="shared" si="10"/>
        <v>-1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10310.84</v>
      </c>
      <c r="H53" s="103">
        <f>H54+H55+H56+H57+H58+H60+H62+H63+H64+H65+H66+H71+H72+H76+H59+H61</f>
        <v>-332.208</v>
      </c>
      <c r="I53" s="143">
        <f aca="true" t="shared" si="20" ref="I53:I72">G53/F53</f>
        <v>0.9687863852535478</v>
      </c>
      <c r="J53" s="104">
        <f>G53-E53</f>
        <v>-36938.06</v>
      </c>
      <c r="K53" s="156">
        <f aca="true" t="shared" si="21" ref="K53:K72">G53/E53</f>
        <v>0.21822391632397792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-3563.3899999999994</v>
      </c>
      <c r="T53" s="143">
        <f>G53/R53</f>
        <v>0.743164845904962</v>
      </c>
      <c r="U53" s="103">
        <f>U54+U55+U56+U57+U58+U60+U62+U63+U64+U65+U66+U71+U72+U76+U59+U61</f>
        <v>3607.5</v>
      </c>
      <c r="V53" s="103">
        <f>V54+V55+V56+V57+V58+V60+V62+V63+V64+V65+V66+V71+V72+V76+V59+V61</f>
        <v>3365.1600000000008</v>
      </c>
      <c r="W53" s="103">
        <f>W54+W55+W56+W57+W58+W60+W62+W63+W64+W65+W66+W71+W72+W76</f>
        <v>-252.53999999999996</v>
      </c>
      <c r="X53" s="143">
        <f>V53/U53</f>
        <v>0.932823284823285</v>
      </c>
      <c r="Y53" s="197">
        <f t="shared" si="16"/>
        <v>0.06215832221504003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67.42</v>
      </c>
      <c r="H58" s="102">
        <f t="shared" si="22"/>
        <v>-81.01</v>
      </c>
      <c r="I58" s="213">
        <f t="shared" si="20"/>
        <v>0.45422084484268677</v>
      </c>
      <c r="J58" s="115">
        <f t="shared" si="24"/>
        <v>-676.58</v>
      </c>
      <c r="K58" s="155">
        <f t="shared" si="21"/>
        <v>0.09061827956989248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-210.33999999999997</v>
      </c>
      <c r="T58" s="155">
        <f t="shared" si="27"/>
        <v>0.242727534562212</v>
      </c>
      <c r="U58" s="107">
        <f>F58-лютий!F58</f>
        <v>60</v>
      </c>
      <c r="V58" s="110">
        <f>G58-лютий!G58</f>
        <v>15.240000000000002</v>
      </c>
      <c r="W58" s="111">
        <f t="shared" si="23"/>
        <v>-44.76</v>
      </c>
      <c r="X58" s="155">
        <f t="shared" si="28"/>
        <v>0.25400000000000006</v>
      </c>
      <c r="Y58" s="197">
        <f t="shared" si="16"/>
        <v>-0.8121277772864788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247.64</v>
      </c>
      <c r="H60" s="102">
        <f t="shared" si="22"/>
        <v>-36.360000000000014</v>
      </c>
      <c r="I60" s="213">
        <f t="shared" si="20"/>
        <v>0.8719718309859155</v>
      </c>
      <c r="J60" s="115">
        <f t="shared" si="24"/>
        <v>-1036.3600000000001</v>
      </c>
      <c r="K60" s="155">
        <f t="shared" si="21"/>
        <v>0.19286604361370716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-53.31</v>
      </c>
      <c r="T60" s="155">
        <f t="shared" si="27"/>
        <v>0.8228609403555408</v>
      </c>
      <c r="U60" s="107">
        <f>F60-лютий!F60</f>
        <v>100</v>
      </c>
      <c r="V60" s="110">
        <f>G60-лютий!G60</f>
        <v>70.44999999999999</v>
      </c>
      <c r="W60" s="111">
        <f t="shared" si="23"/>
        <v>-29.55000000000001</v>
      </c>
      <c r="X60" s="155">
        <f t="shared" si="28"/>
        <v>0.7044999999999999</v>
      </c>
      <c r="Y60" s="197">
        <f t="shared" si="16"/>
        <v>-0.24257544047988067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5340.72</v>
      </c>
      <c r="H62" s="102">
        <f t="shared" si="22"/>
        <v>-349.27999999999975</v>
      </c>
      <c r="I62" s="213">
        <f t="shared" si="20"/>
        <v>0.9386151142355009</v>
      </c>
      <c r="J62" s="115">
        <f t="shared" si="24"/>
        <v>-15919.279999999999</v>
      </c>
      <c r="K62" s="155">
        <f t="shared" si="21"/>
        <v>0.25120978363123236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1755.7800000000002</v>
      </c>
      <c r="T62" s="155">
        <f t="shared" si="27"/>
        <v>1.4897655190881856</v>
      </c>
      <c r="U62" s="107">
        <f>F62-лютий!F62</f>
        <v>1800</v>
      </c>
      <c r="V62" s="110">
        <f>G62-лютий!G62</f>
        <v>1385.3000000000002</v>
      </c>
      <c r="W62" s="111">
        <f t="shared" si="23"/>
        <v>-414.6999999999998</v>
      </c>
      <c r="X62" s="155">
        <f t="shared" si="28"/>
        <v>0.7696111111111112</v>
      </c>
      <c r="Y62" s="197">
        <f t="shared" si="16"/>
        <v>0.4325873989955358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173.76</v>
      </c>
      <c r="H63" s="102">
        <f t="shared" si="22"/>
        <v>-11.240000000000009</v>
      </c>
      <c r="I63" s="213">
        <f t="shared" si="20"/>
        <v>0.9392432432432432</v>
      </c>
      <c r="J63" s="115">
        <f t="shared" si="24"/>
        <v>-593.24</v>
      </c>
      <c r="K63" s="155">
        <f t="shared" si="21"/>
        <v>0.22654498044328553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38.56</v>
      </c>
      <c r="T63" s="155">
        <f t="shared" si="27"/>
        <v>1.285207100591716</v>
      </c>
      <c r="U63" s="107">
        <f>F63-лютий!F63</f>
        <v>64</v>
      </c>
      <c r="V63" s="110">
        <f>G63-лютий!G63</f>
        <v>52.06999999999999</v>
      </c>
      <c r="W63" s="111">
        <f t="shared" si="23"/>
        <v>-11.930000000000007</v>
      </c>
      <c r="X63" s="155">
        <f t="shared" si="28"/>
        <v>0.8135937499999999</v>
      </c>
      <c r="Y63" s="197">
        <f t="shared" si="16"/>
        <v>0.20498626796256825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7.23</v>
      </c>
      <c r="H64" s="102">
        <f t="shared" si="22"/>
        <v>-0.7699999999999996</v>
      </c>
      <c r="I64" s="213">
        <f t="shared" si="20"/>
        <v>0.90375</v>
      </c>
      <c r="J64" s="115">
        <f t="shared" si="24"/>
        <v>-36.769999999999996</v>
      </c>
      <c r="K64" s="155">
        <f t="shared" si="21"/>
        <v>0.16431818181818184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3.2300000000000004</v>
      </c>
      <c r="T64" s="155">
        <f t="shared" si="27"/>
        <v>1.8075</v>
      </c>
      <c r="U64" s="107">
        <f>F64-лютий!F64</f>
        <v>4</v>
      </c>
      <c r="V64" s="110">
        <f>G64-лютий!G64</f>
        <v>0.5300000000000002</v>
      </c>
      <c r="W64" s="111">
        <f t="shared" si="23"/>
        <v>-3.4699999999999998</v>
      </c>
      <c r="X64" s="155">
        <f t="shared" si="28"/>
        <v>0.13250000000000006</v>
      </c>
      <c r="Y64" s="197">
        <f t="shared" si="16"/>
        <v>0.7457239382239382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140.31</v>
      </c>
      <c r="H66" s="102">
        <f t="shared" si="22"/>
        <v>-54.829999999999984</v>
      </c>
      <c r="I66" s="213">
        <f t="shared" si="20"/>
        <v>0.7190222404427591</v>
      </c>
      <c r="J66" s="115">
        <f t="shared" si="24"/>
        <v>-725.69</v>
      </c>
      <c r="K66" s="155">
        <f t="shared" si="21"/>
        <v>0.16202078521939955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-105.69</v>
      </c>
      <c r="T66" s="155">
        <f t="shared" si="27"/>
        <v>0.5703658536585366</v>
      </c>
      <c r="U66" s="107">
        <f>F66-лютий!F66</f>
        <v>74.49999999999999</v>
      </c>
      <c r="V66" s="110">
        <f>G66-лютий!G66</f>
        <v>33.43000000000001</v>
      </c>
      <c r="W66" s="111">
        <f t="shared" si="23"/>
        <v>-41.06999999999998</v>
      </c>
      <c r="X66" s="155">
        <f t="shared" si="28"/>
        <v>0.4487248322147653</v>
      </c>
      <c r="Y66" s="197">
        <f t="shared" si="16"/>
        <v>-0.39591474708681607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109.61</v>
      </c>
      <c r="H67" s="71">
        <f t="shared" si="22"/>
        <v>-50.80999999999999</v>
      </c>
      <c r="I67" s="209">
        <f t="shared" si="20"/>
        <v>0.6832689190873956</v>
      </c>
      <c r="J67" s="72">
        <f t="shared" si="24"/>
        <v>-618.59</v>
      </c>
      <c r="K67" s="75">
        <f t="shared" si="21"/>
        <v>0.15052183466080746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-111.33</v>
      </c>
      <c r="T67" s="204">
        <f t="shared" si="27"/>
        <v>0.4961075405087354</v>
      </c>
      <c r="U67" s="73">
        <f>F67-лютий!F67</f>
        <v>62.999999999999986</v>
      </c>
      <c r="V67" s="98">
        <f>G67-лютий!G67</f>
        <v>25.72</v>
      </c>
      <c r="W67" s="74">
        <f t="shared" si="23"/>
        <v>-37.27999999999999</v>
      </c>
      <c r="X67" s="75">
        <f t="shared" si="28"/>
        <v>0.4082539682539683</v>
      </c>
      <c r="Y67" s="197">
        <f t="shared" si="16"/>
        <v>-0.46126933624969857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30.65</v>
      </c>
      <c r="H70" s="71">
        <f t="shared" si="22"/>
        <v>-3.969999999999999</v>
      </c>
      <c r="I70" s="209">
        <f t="shared" si="20"/>
        <v>0.8853264009243212</v>
      </c>
      <c r="J70" s="72">
        <f t="shared" si="24"/>
        <v>-106.15</v>
      </c>
      <c r="K70" s="75">
        <f t="shared" si="21"/>
        <v>0.22404970760233917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5.689999999999998</v>
      </c>
      <c r="T70" s="204">
        <f t="shared" si="27"/>
        <v>1.2279647435897434</v>
      </c>
      <c r="U70" s="73">
        <f>F70-лютий!F70</f>
        <v>11.399999999999999</v>
      </c>
      <c r="V70" s="98">
        <f>G70-лютий!G70</f>
        <v>7.5</v>
      </c>
      <c r="W70" s="74">
        <f t="shared" si="23"/>
        <v>-3.8999999999999986</v>
      </c>
      <c r="X70" s="75">
        <f t="shared" si="28"/>
        <v>0.6578947368421053</v>
      </c>
      <c r="Y70" s="197">
        <f t="shared" si="16"/>
        <v>0.21777422520250345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1412.05</v>
      </c>
      <c r="H72" s="102">
        <f t="shared" si="22"/>
        <v>-516.6000000000001</v>
      </c>
      <c r="I72" s="213">
        <f t="shared" si="20"/>
        <v>0.7321442459751639</v>
      </c>
      <c r="J72" s="115">
        <f t="shared" si="24"/>
        <v>-6757.95</v>
      </c>
      <c r="K72" s="155">
        <f t="shared" si="21"/>
        <v>0.17283353733170134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-1663.68</v>
      </c>
      <c r="T72" s="155">
        <f t="shared" si="27"/>
        <v>0.4590942638007887</v>
      </c>
      <c r="U72" s="107">
        <f>F72-лютий!F72</f>
        <v>680</v>
      </c>
      <c r="V72" s="110">
        <f>G72-лютий!G72</f>
        <v>339.89999999999986</v>
      </c>
      <c r="W72" s="111">
        <f t="shared" si="23"/>
        <v>-340.10000000000014</v>
      </c>
      <c r="X72" s="155">
        <f t="shared" si="28"/>
        <v>0.4998529411764704</v>
      </c>
      <c r="Y72" s="197">
        <f t="shared" si="16"/>
        <v>-0.5511791159284531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F78-лютий!F78</f>
        <v>0</v>
      </c>
      <c r="V78" s="110">
        <f>G78-лютий!G78</f>
        <v>0</v>
      </c>
      <c r="W78" s="111">
        <f t="shared" si="23"/>
        <v>0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326003.6</v>
      </c>
      <c r="H79" s="103">
        <f>G79-F79</f>
        <v>-46191.95700000005</v>
      </c>
      <c r="I79" s="210">
        <f>G79/F79</f>
        <v>0.8758933143309928</v>
      </c>
      <c r="J79" s="104">
        <f>G79-E79</f>
        <v>-1301914.1</v>
      </c>
      <c r="K79" s="156">
        <f>G79/E79</f>
        <v>0.2002580351574284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18574.639999999956</v>
      </c>
      <c r="T79" s="156">
        <f>G79/R79</f>
        <v>1.0604192916633486</v>
      </c>
      <c r="U79" s="103">
        <f>U8+U53+U77+U78</f>
        <v>123391.9</v>
      </c>
      <c r="V79" s="103">
        <f>V8+V53+V77+V78</f>
        <v>77161.15</v>
      </c>
      <c r="W79" s="135">
        <f>V79-U79</f>
        <v>-46230.75</v>
      </c>
      <c r="X79" s="156">
        <f>V79/U79</f>
        <v>0.6253339968020591</v>
      </c>
      <c r="Y79" s="197">
        <f t="shared" si="16"/>
        <v>-0.10321317385411244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1123.71</v>
      </c>
      <c r="H89" s="112">
        <f t="shared" si="31"/>
        <v>-891.29</v>
      </c>
      <c r="I89" s="213">
        <f>G89/F89</f>
        <v>0.5576724565756824</v>
      </c>
      <c r="J89" s="117">
        <f aca="true" t="shared" si="35" ref="J89:J98">G89-E89</f>
        <v>-15325.29</v>
      </c>
      <c r="K89" s="147">
        <f>G89/E89</f>
        <v>0.06831479117271567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956.51</v>
      </c>
      <c r="T89" s="147">
        <f t="shared" si="30"/>
        <v>6.720753588516747</v>
      </c>
      <c r="U89" s="112">
        <f>F89-лютий!F89</f>
        <v>1000</v>
      </c>
      <c r="V89" s="118">
        <f>G89-лютий!G89</f>
        <v>929.26</v>
      </c>
      <c r="W89" s="117">
        <f t="shared" si="34"/>
        <v>-70.74000000000001</v>
      </c>
      <c r="X89" s="147">
        <f>V89/U89</f>
        <v>0.92926</v>
      </c>
      <c r="Y89" s="197">
        <f t="shared" si="16"/>
        <v>4.7008976271235134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1387.79</v>
      </c>
      <c r="H90" s="112">
        <f t="shared" si="31"/>
        <v>-4612.21</v>
      </c>
      <c r="I90" s="213">
        <f>G90/F90</f>
        <v>0.23129833333333333</v>
      </c>
      <c r="J90" s="117">
        <f t="shared" si="35"/>
        <v>-20627.21</v>
      </c>
      <c r="K90" s="147">
        <f>G90/E90</f>
        <v>0.06303838292073587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173.54999999999995</v>
      </c>
      <c r="T90" s="147">
        <f t="shared" si="30"/>
        <v>1.142928910264857</v>
      </c>
      <c r="U90" s="112">
        <f>F90-лютий!F90</f>
        <v>3000</v>
      </c>
      <c r="V90" s="118">
        <f>G90-лютий!G90</f>
        <v>1056.6399999999999</v>
      </c>
      <c r="W90" s="117">
        <f t="shared" si="34"/>
        <v>-1943.3600000000001</v>
      </c>
      <c r="X90" s="147">
        <f>V90/U90</f>
        <v>0.35221333333333327</v>
      </c>
      <c r="Y90" s="197">
        <f t="shared" si="16"/>
        <v>-0.12918207166729556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3320.96</v>
      </c>
      <c r="H92" s="129">
        <f t="shared" si="31"/>
        <v>-5506.469</v>
      </c>
      <c r="I92" s="216">
        <f>G92/F92</f>
        <v>0.3762091997568035</v>
      </c>
      <c r="J92" s="131">
        <f t="shared" si="35"/>
        <v>-43485.079000000005</v>
      </c>
      <c r="K92" s="151">
        <f>G92/E92</f>
        <v>0.0709515282846301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1936.40526</v>
      </c>
      <c r="T92" s="147">
        <f t="shared" si="30"/>
        <v>2.398576166082101</v>
      </c>
      <c r="U92" s="129">
        <f>F92-лютий!F92</f>
        <v>4002</v>
      </c>
      <c r="V92" s="174">
        <f>G92-лютий!G92</f>
        <v>1986.92</v>
      </c>
      <c r="W92" s="131">
        <f t="shared" si="34"/>
        <v>-2015.08</v>
      </c>
      <c r="X92" s="151">
        <f>V92/U92</f>
        <v>0.4964817591204398</v>
      </c>
      <c r="Y92" s="197">
        <f t="shared" si="16"/>
        <v>0.6261344200129677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2378.61</v>
      </c>
      <c r="H95" s="112">
        <f t="shared" si="31"/>
        <v>-441.1399999999999</v>
      </c>
      <c r="I95" s="213">
        <f>G95/F95</f>
        <v>0.8435535065165352</v>
      </c>
      <c r="J95" s="117">
        <f t="shared" si="35"/>
        <v>-6671.389999999999</v>
      </c>
      <c r="K95" s="147">
        <f>G95/E95</f>
        <v>0.26282983425414363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160.6600000000003</v>
      </c>
      <c r="T95" s="147">
        <f t="shared" si="30"/>
        <v>1.072436258707365</v>
      </c>
      <c r="U95" s="112">
        <f>F95-лютий!F95</f>
        <v>1</v>
      </c>
      <c r="V95" s="118">
        <f>G95-лютий!G95</f>
        <v>0.3700000000003456</v>
      </c>
      <c r="W95" s="117">
        <f t="shared" si="34"/>
        <v>-0.6299999999996544</v>
      </c>
      <c r="X95" s="147">
        <f>V95/U95</f>
        <v>0.3700000000003456</v>
      </c>
      <c r="Y95" s="197">
        <f t="shared" si="16"/>
        <v>-0.0540346882999565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2379.85</v>
      </c>
      <c r="H97" s="129">
        <f t="shared" si="31"/>
        <v>-446.9000000000001</v>
      </c>
      <c r="I97" s="216">
        <f>G97/F97</f>
        <v>0.8419032457769523</v>
      </c>
      <c r="J97" s="131">
        <f t="shared" si="35"/>
        <v>-6713.15</v>
      </c>
      <c r="K97" s="151">
        <f>G97/E97</f>
        <v>0.2617233036401628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153.0899999999997</v>
      </c>
      <c r="T97" s="147">
        <f t="shared" si="30"/>
        <v>1.068750112270743</v>
      </c>
      <c r="U97" s="129">
        <f>F97-лютий!F97</f>
        <v>5</v>
      </c>
      <c r="V97" s="174">
        <f>G97-лютий!G97</f>
        <v>1.5900000000001455</v>
      </c>
      <c r="W97" s="131">
        <f t="shared" si="34"/>
        <v>-3.4099999999998545</v>
      </c>
      <c r="X97" s="151">
        <f>V97/U97</f>
        <v>0.3180000000000291</v>
      </c>
      <c r="Y97" s="197">
        <f t="shared" si="16"/>
        <v>-0.05617426801877068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6.73</v>
      </c>
      <c r="H98" s="112">
        <f t="shared" si="31"/>
        <v>1.5047800000000002</v>
      </c>
      <c r="I98" s="213">
        <f>G98/F98</f>
        <v>1.2879840466047363</v>
      </c>
      <c r="J98" s="117">
        <f t="shared" si="35"/>
        <v>-12.683</v>
      </c>
      <c r="K98" s="147">
        <f>G98/E98</f>
        <v>0.3466749085664246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-0.3899999999999997</v>
      </c>
      <c r="T98" s="147">
        <f t="shared" si="30"/>
        <v>0.9452247191011236</v>
      </c>
      <c r="U98" s="112">
        <f>F98-лютий!F98</f>
        <v>1.7652200000000002</v>
      </c>
      <c r="V98" s="118">
        <f>G98-лютий!G98</f>
        <v>2.9500000000000006</v>
      </c>
      <c r="W98" s="117">
        <f t="shared" si="34"/>
        <v>1.1847800000000004</v>
      </c>
      <c r="X98" s="147">
        <f>V98/U98</f>
        <v>1.6711797962860155</v>
      </c>
      <c r="Y98" s="197">
        <f t="shared" si="16"/>
        <v>0.4338179751601331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55918.452000000005</v>
      </c>
      <c r="F100" s="183">
        <f>F86+F87+F92+F97+F98</f>
        <v>11659.40422</v>
      </c>
      <c r="G100" s="183">
        <f>G86+G87+G92+G97+G98</f>
        <v>5707.549999999999</v>
      </c>
      <c r="H100" s="184">
        <f>G100-F100</f>
        <v>-5951.854220000001</v>
      </c>
      <c r="I100" s="217">
        <f>G100/F100</f>
        <v>0.4895232974434091</v>
      </c>
      <c r="J100" s="177">
        <f>G100-E100</f>
        <v>-50210.902</v>
      </c>
      <c r="K100" s="178">
        <f>G100/E100</f>
        <v>0.10206917029820495</v>
      </c>
      <c r="L100" s="177"/>
      <c r="M100" s="177"/>
      <c r="N100" s="177"/>
      <c r="O100" s="177">
        <v>34561.77</v>
      </c>
      <c r="P100" s="177">
        <f>E100-O100</f>
        <v>21356.682000000008</v>
      </c>
      <c r="Q100" s="178">
        <f>E100/O100</f>
        <v>1.6179279012620016</v>
      </c>
      <c r="R100" s="183">
        <v>3654.01</v>
      </c>
      <c r="S100" s="177">
        <f>G100-R100</f>
        <v>2053.539999999999</v>
      </c>
      <c r="T100" s="178">
        <f t="shared" si="30"/>
        <v>1.5619962725881973</v>
      </c>
      <c r="U100" s="183">
        <f>U86+U87+U92+U97+U98</f>
        <v>4008.76522</v>
      </c>
      <c r="V100" s="183">
        <f>V86+V87+V92+V97+V98</f>
        <v>1991.4600000000003</v>
      </c>
      <c r="W100" s="177">
        <f>V100-U100</f>
        <v>-2017.30522</v>
      </c>
      <c r="X100" s="178">
        <f>V100/U100</f>
        <v>0.4967764113658919</v>
      </c>
      <c r="Y100" s="197">
        <f>T100-Q100</f>
        <v>-0.0559316286738043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1683836.152</v>
      </c>
      <c r="F101" s="183">
        <f>F79+F100</f>
        <v>383854.96122000006</v>
      </c>
      <c r="G101" s="183">
        <f>G79+G100</f>
        <v>331711.14999999997</v>
      </c>
      <c r="H101" s="184">
        <f>G101-F101</f>
        <v>-52143.81122000009</v>
      </c>
      <c r="I101" s="217">
        <f>G101/F101</f>
        <v>0.8641575165414763</v>
      </c>
      <c r="J101" s="177">
        <f>G101-E101</f>
        <v>-1352125.002</v>
      </c>
      <c r="K101" s="178">
        <f>G101/E101</f>
        <v>0.19699728480470347</v>
      </c>
      <c r="L101" s="177"/>
      <c r="M101" s="177"/>
      <c r="N101" s="177"/>
      <c r="O101" s="177">
        <f>O79+O100</f>
        <v>1433558.23</v>
      </c>
      <c r="P101" s="177">
        <f>E101-O101</f>
        <v>250277.92200000002</v>
      </c>
      <c r="Q101" s="178">
        <f>E101/O101</f>
        <v>1.1745851105050682</v>
      </c>
      <c r="R101" s="177">
        <f>R79+R100</f>
        <v>311082.97000000003</v>
      </c>
      <c r="S101" s="177">
        <f>S79+S100</f>
        <v>20628.179999999957</v>
      </c>
      <c r="T101" s="178">
        <f t="shared" si="30"/>
        <v>1.0663108623400372</v>
      </c>
      <c r="U101" s="184">
        <f>U79+U100</f>
        <v>127400.66522</v>
      </c>
      <c r="V101" s="184">
        <f>V79+V100</f>
        <v>79152.61</v>
      </c>
      <c r="W101" s="177">
        <f>V101-U101</f>
        <v>-48248.055219999995</v>
      </c>
      <c r="X101" s="178">
        <f>V101/U101</f>
        <v>0.6212888281494956</v>
      </c>
      <c r="Y101" s="197">
        <f>T101-Q101</f>
        <v>-0.10827424816503095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8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5773.994625000007</v>
      </c>
      <c r="H104" s="262"/>
      <c r="I104" s="262"/>
      <c r="J104" s="262"/>
      <c r="V104" s="261">
        <f>IF(W79&lt;0,ABS(W79/C103),0)</f>
        <v>5778.84375</v>
      </c>
    </row>
    <row r="105" spans="2:7" ht="30.75">
      <c r="B105" s="263" t="s">
        <v>146</v>
      </c>
      <c r="C105" s="264">
        <v>43180</v>
      </c>
      <c r="D105" s="261"/>
      <c r="E105" s="261">
        <v>3337.2</v>
      </c>
      <c r="F105" s="78"/>
      <c r="G105" s="4" t="s">
        <v>147</v>
      </c>
    </row>
    <row r="106" spans="3:10" ht="15">
      <c r="C106" s="264">
        <v>43179</v>
      </c>
      <c r="D106" s="261"/>
      <c r="E106" s="261">
        <v>5810.2</v>
      </c>
      <c r="F106" s="78"/>
      <c r="G106" s="276"/>
      <c r="H106" s="276"/>
      <c r="I106" s="265"/>
      <c r="J106" s="266"/>
    </row>
    <row r="107" spans="3:10" ht="15">
      <c r="C107" s="264">
        <v>43178</v>
      </c>
      <c r="D107" s="261"/>
      <c r="E107" s="261">
        <v>3775.2</v>
      </c>
      <c r="F107" s="78"/>
      <c r="G107" s="276"/>
      <c r="H107" s="276"/>
      <c r="I107" s="265"/>
      <c r="J107" s="267"/>
    </row>
    <row r="108" spans="3:10" ht="15">
      <c r="C108" s="264"/>
      <c r="D108" s="4"/>
      <c r="F108" s="268"/>
      <c r="G108" s="277"/>
      <c r="H108" s="277"/>
      <c r="I108" s="269"/>
      <c r="J108" s="266"/>
    </row>
    <row r="109" spans="2:10" ht="16.5">
      <c r="B109" s="278" t="s">
        <v>148</v>
      </c>
      <c r="C109" s="279"/>
      <c r="D109" s="270"/>
      <c r="E109" s="273">
        <v>1.8805999999999998</v>
      </c>
      <c r="F109" s="271" t="s">
        <v>149</v>
      </c>
      <c r="G109" s="276"/>
      <c r="H109" s="276"/>
      <c r="I109" s="272"/>
      <c r="J109" s="266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298" t="s">
        <v>154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186"/>
    </row>
    <row r="2" spans="2:25" s="1" customFormat="1" ht="15.75" customHeight="1">
      <c r="B2" s="299"/>
      <c r="C2" s="299"/>
      <c r="D2" s="299"/>
      <c r="E2" s="299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0"/>
      <c r="B3" s="302"/>
      <c r="C3" s="303" t="s">
        <v>0</v>
      </c>
      <c r="D3" s="304" t="s">
        <v>131</v>
      </c>
      <c r="E3" s="304" t="s">
        <v>131</v>
      </c>
      <c r="F3" s="25"/>
      <c r="G3" s="305" t="s">
        <v>26</v>
      </c>
      <c r="H3" s="306"/>
      <c r="I3" s="306"/>
      <c r="J3" s="306"/>
      <c r="K3" s="30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8" t="s">
        <v>141</v>
      </c>
      <c r="V3" s="309" t="s">
        <v>136</v>
      </c>
      <c r="W3" s="309"/>
      <c r="X3" s="309"/>
      <c r="Y3" s="194"/>
    </row>
    <row r="4" spans="1:24" ht="22.5" customHeight="1">
      <c r="A4" s="300"/>
      <c r="B4" s="302"/>
      <c r="C4" s="303"/>
      <c r="D4" s="304"/>
      <c r="E4" s="304"/>
      <c r="F4" s="292" t="s">
        <v>139</v>
      </c>
      <c r="G4" s="294" t="s">
        <v>31</v>
      </c>
      <c r="H4" s="282" t="s">
        <v>129</v>
      </c>
      <c r="I4" s="296" t="s">
        <v>130</v>
      </c>
      <c r="J4" s="282" t="s">
        <v>132</v>
      </c>
      <c r="K4" s="296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6"/>
      <c r="V4" s="280" t="s">
        <v>155</v>
      </c>
      <c r="W4" s="282" t="s">
        <v>44</v>
      </c>
      <c r="X4" s="284" t="s">
        <v>43</v>
      </c>
    </row>
    <row r="5" spans="1:24" ht="67.5" customHeight="1">
      <c r="A5" s="301"/>
      <c r="B5" s="302"/>
      <c r="C5" s="303"/>
      <c r="D5" s="304"/>
      <c r="E5" s="304"/>
      <c r="F5" s="293"/>
      <c r="G5" s="295"/>
      <c r="H5" s="283"/>
      <c r="I5" s="297"/>
      <c r="J5" s="283"/>
      <c r="K5" s="297"/>
      <c r="L5" s="285" t="s">
        <v>135</v>
      </c>
      <c r="M5" s="286"/>
      <c r="N5" s="287"/>
      <c r="O5" s="288" t="s">
        <v>153</v>
      </c>
      <c r="P5" s="289"/>
      <c r="Q5" s="290"/>
      <c r="R5" s="291" t="s">
        <v>152</v>
      </c>
      <c r="S5" s="291"/>
      <c r="T5" s="291"/>
      <c r="U5" s="297"/>
      <c r="V5" s="281"/>
      <c r="W5" s="283"/>
      <c r="X5" s="28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276"/>
      <c r="H106" s="276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276"/>
      <c r="H107" s="276"/>
      <c r="I107" s="265"/>
      <c r="J107" s="267"/>
    </row>
    <row r="108" spans="3:10" ht="15" hidden="1">
      <c r="C108" s="264"/>
      <c r="D108" s="4"/>
      <c r="F108" s="268"/>
      <c r="G108" s="277"/>
      <c r="H108" s="277"/>
      <c r="I108" s="269"/>
      <c r="J108" s="266"/>
    </row>
    <row r="109" spans="2:10" ht="16.5" hidden="1">
      <c r="B109" s="278" t="s">
        <v>148</v>
      </c>
      <c r="C109" s="279"/>
      <c r="D109" s="270"/>
      <c r="E109" s="273">
        <v>144.8304</v>
      </c>
      <c r="F109" s="271" t="s">
        <v>149</v>
      </c>
      <c r="G109" s="276"/>
      <c r="H109" s="276"/>
      <c r="I109" s="272"/>
      <c r="J109" s="266"/>
    </row>
  </sheetData>
  <sheetProtection/>
  <mergeCells count="27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98" t="s">
        <v>128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186"/>
    </row>
    <row r="2" spans="2:25" s="1" customFormat="1" ht="15.75" customHeight="1">
      <c r="B2" s="299"/>
      <c r="C2" s="299"/>
      <c r="D2" s="299"/>
      <c r="E2" s="299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0"/>
      <c r="B3" s="302"/>
      <c r="C3" s="303" t="s">
        <v>0</v>
      </c>
      <c r="D3" s="313" t="s">
        <v>131</v>
      </c>
      <c r="E3" s="304" t="s">
        <v>131</v>
      </c>
      <c r="F3" s="25"/>
      <c r="G3" s="305" t="s">
        <v>26</v>
      </c>
      <c r="H3" s="306"/>
      <c r="I3" s="306"/>
      <c r="J3" s="306"/>
      <c r="K3" s="30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08" t="s">
        <v>140</v>
      </c>
      <c r="V3" s="309" t="s">
        <v>124</v>
      </c>
      <c r="W3" s="309"/>
      <c r="X3" s="309"/>
      <c r="Y3" s="194"/>
    </row>
    <row r="4" spans="1:24" ht="22.5" customHeight="1">
      <c r="A4" s="300"/>
      <c r="B4" s="302"/>
      <c r="C4" s="303"/>
      <c r="D4" s="314"/>
      <c r="E4" s="304"/>
      <c r="F4" s="292" t="s">
        <v>138</v>
      </c>
      <c r="G4" s="294" t="s">
        <v>31</v>
      </c>
      <c r="H4" s="282" t="s">
        <v>122</v>
      </c>
      <c r="I4" s="296" t="s">
        <v>123</v>
      </c>
      <c r="J4" s="282" t="s">
        <v>132</v>
      </c>
      <c r="K4" s="296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6"/>
      <c r="V4" s="280" t="s">
        <v>137</v>
      </c>
      <c r="W4" s="282" t="s">
        <v>44</v>
      </c>
      <c r="X4" s="284" t="s">
        <v>43</v>
      </c>
    </row>
    <row r="5" spans="1:24" ht="67.5" customHeight="1">
      <c r="A5" s="301"/>
      <c r="B5" s="302"/>
      <c r="C5" s="303"/>
      <c r="D5" s="315"/>
      <c r="E5" s="304"/>
      <c r="F5" s="293"/>
      <c r="G5" s="295"/>
      <c r="H5" s="283"/>
      <c r="I5" s="297"/>
      <c r="J5" s="283"/>
      <c r="K5" s="297"/>
      <c r="L5" s="285" t="s">
        <v>109</v>
      </c>
      <c r="M5" s="286"/>
      <c r="N5" s="287"/>
      <c r="O5" s="310" t="s">
        <v>125</v>
      </c>
      <c r="P5" s="311"/>
      <c r="Q5" s="312"/>
      <c r="R5" s="291" t="s">
        <v>127</v>
      </c>
      <c r="S5" s="291"/>
      <c r="T5" s="291"/>
      <c r="U5" s="297"/>
      <c r="V5" s="281"/>
      <c r="W5" s="283"/>
      <c r="X5" s="28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276"/>
      <c r="H106" s="276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276"/>
      <c r="H107" s="276"/>
      <c r="I107" s="265"/>
      <c r="J107" s="267"/>
      <c r="Y107" s="199"/>
    </row>
    <row r="108" spans="3:25" ht="15">
      <c r="C108" s="264"/>
      <c r="D108" s="4"/>
      <c r="F108" s="268"/>
      <c r="G108" s="277"/>
      <c r="H108" s="277"/>
      <c r="I108" s="269"/>
      <c r="J108" s="266"/>
      <c r="Y108" s="199"/>
    </row>
    <row r="109" spans="2:25" ht="16.5">
      <c r="B109" s="278" t="s">
        <v>148</v>
      </c>
      <c r="C109" s="278"/>
      <c r="D109" s="270"/>
      <c r="E109" s="270">
        <f>3396166.95/1000</f>
        <v>3396.1669500000003</v>
      </c>
      <c r="F109" s="271" t="s">
        <v>149</v>
      </c>
      <c r="G109" s="276"/>
      <c r="H109" s="276"/>
      <c r="I109" s="272"/>
      <c r="J109" s="266"/>
      <c r="Y109" s="199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2018-03-22T08:25:50Z</cp:lastPrinted>
  <dcterms:created xsi:type="dcterms:W3CDTF">2003-07-28T11:27:56Z</dcterms:created>
  <dcterms:modified xsi:type="dcterms:W3CDTF">2018-03-22T09:12:11Z</dcterms:modified>
  <cp:category/>
  <cp:version/>
  <cp:contentType/>
  <cp:contentStatus/>
</cp:coreProperties>
</file>